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35" windowHeight="9945" activeTab="0"/>
  </bookViews>
  <sheets>
    <sheet name="ATRO 2STAG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<sst xmlns="http://schemas.openxmlformats.org/spreadsheetml/2006/main" count="41" uniqueCount="41">
  <si>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This spreadsheet is based on a 2-stage discount model.  To calculate free cash, you must enter the </t>
  </si>
  <si>
    <t xml:space="preserve">number of shares, cash flow (estimated as net income plus depreciation), and capital spending. </t>
  </si>
  <si>
    <t>All of this information is readily available. You must then enter the projected 'growth rates in free cash flow.</t>
  </si>
  <si>
    <t xml:space="preserve">The first growth rate is your projection for the next five years. The second growth rate is the projection you feel </t>
  </si>
  <si>
    <t xml:space="preserve">most comfortable with over an indefinite period. </t>
  </si>
  <si>
    <t>Company</t>
  </si>
  <si>
    <t>Symbol</t>
  </si>
  <si>
    <t>Stock Price</t>
  </si>
  <si>
    <t>Data Date</t>
  </si>
  <si>
    <t>Astronics</t>
  </si>
  <si>
    <t>ATRO</t>
  </si>
  <si>
    <t>Number of Shares (in mm)</t>
  </si>
  <si>
    <t>Cash Flow</t>
  </si>
  <si>
    <t>Cap Sp</t>
  </si>
  <si>
    <t>Free Cash Flow</t>
  </si>
  <si>
    <t>2007 projected</t>
  </si>
  <si>
    <t>3 yr Avg</t>
  </si>
  <si>
    <t>Historic Annual Growth Rates:</t>
  </si>
  <si>
    <t>Last 10 Yrs</t>
  </si>
  <si>
    <t>Last 5 Yrs</t>
  </si>
  <si>
    <t>Last 3 Yrs</t>
  </si>
  <si>
    <t>Choose approproate growth and discount rates:</t>
  </si>
  <si>
    <t>Growth rate first stage: g1</t>
  </si>
  <si>
    <t>Growth rate second stage: g2</t>
  </si>
  <si>
    <t>Discount rate</t>
  </si>
  <si>
    <t>Year</t>
  </si>
  <si>
    <t>Free Cash</t>
  </si>
  <si>
    <t>g1</t>
  </si>
  <si>
    <t>Sum</t>
  </si>
  <si>
    <t>Discount Factor</t>
  </si>
  <si>
    <t>Present Value</t>
  </si>
  <si>
    <t>Sum of Present Values next 10 Yrs</t>
  </si>
  <si>
    <t>Free Cash in Yr 11</t>
  </si>
  <si>
    <t>Capitalization Rate (k)</t>
  </si>
  <si>
    <t>Value at end of Yr 11</t>
  </si>
  <si>
    <t>Discount Factor at end of Yr 11</t>
  </si>
  <si>
    <t>Present Value residual</t>
  </si>
  <si>
    <t>Intrinsic Value</t>
  </si>
  <si>
    <t>Intrinsic Value / Sh</t>
  </si>
  <si>
    <t>Current stock Price</t>
  </si>
  <si>
    <t>%  Undervalued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</si>
</sst>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&quot;$&quot;#,##0.0_);\(&quot;$&quot;#,##0.0\)"/>
    <numFmt numFmtId="168" formatCode="0.0000"/>
    <numFmt numFmtId="169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/>
      <protection/>
    </xf>
    <xf numFmtId="7" fontId="3" fillId="0" borderId="0" xfId="55" applyNumberFormat="1" applyFont="1" applyFill="1" applyBorder="1" applyAlignment="1" applyProtection="1">
      <alignment/>
      <protection/>
    </xf>
    <xf numFmtId="14" fontId="3" fillId="0" borderId="0" xfId="55" applyNumberFormat="1" applyFont="1" applyFill="1" applyBorder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/>
      <protection locked="0"/>
    </xf>
    <xf numFmtId="0" fontId="4" fillId="0" borderId="0" xfId="55" applyNumberFormat="1" applyFont="1" applyFill="1" applyBorder="1" applyAlignment="1" applyProtection="1">
      <alignment/>
      <protection locked="0"/>
    </xf>
    <xf numFmtId="2" fontId="3" fillId="0" borderId="0" xfId="55" applyNumberFormat="1" applyFont="1" applyFill="1" applyBorder="1" applyAlignment="1" applyProtection="1">
      <alignment/>
      <protection locked="0"/>
    </xf>
    <xf numFmtId="164" fontId="3" fillId="0" borderId="0" xfId="55" applyNumberFormat="1" applyFont="1" applyFill="1" applyBorder="1" applyAlignment="1" applyProtection="1">
      <alignment/>
      <protection/>
    </xf>
    <xf numFmtId="164" fontId="3" fillId="0" borderId="0" xfId="55" applyNumberFormat="1" applyFont="1" applyFill="1" applyBorder="1" applyAlignment="1" applyProtection="1">
      <alignment/>
      <protection locked="0"/>
    </xf>
    <xf numFmtId="165" fontId="3" fillId="0" borderId="0" xfId="55" applyNumberFormat="1" applyFont="1" applyFill="1" applyBorder="1" applyAlignment="1" applyProtection="1">
      <alignment/>
      <protection/>
    </xf>
    <xf numFmtId="164" fontId="4" fillId="0" borderId="0" xfId="55" applyNumberFormat="1" applyFont="1" applyFill="1" applyBorder="1" applyAlignment="1" applyProtection="1">
      <alignment/>
      <protection locked="0"/>
    </xf>
    <xf numFmtId="164" fontId="4" fillId="0" borderId="0" xfId="55" applyNumberFormat="1" applyFont="1" applyFill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/>
      <protection locked="0"/>
    </xf>
    <xf numFmtId="166" fontId="3" fillId="0" borderId="0" xfId="55" applyNumberFormat="1" applyFont="1" applyFill="1" applyBorder="1" applyAlignment="1" applyProtection="1">
      <alignment/>
      <protection locked="0"/>
    </xf>
    <xf numFmtId="166" fontId="4" fillId="0" borderId="0" xfId="55" applyNumberFormat="1" applyFont="1" applyFill="1" applyBorder="1" applyAlignment="1" applyProtection="1">
      <alignment/>
      <protection/>
    </xf>
    <xf numFmtId="9" fontId="3" fillId="0" borderId="0" xfId="55" applyNumberFormat="1" applyFont="1" applyFill="1" applyBorder="1" applyAlignment="1" applyProtection="1">
      <alignment/>
      <protection/>
    </xf>
    <xf numFmtId="166" fontId="3" fillId="0" borderId="0" xfId="55" applyNumberFormat="1" applyFont="1" applyFill="1" applyBorder="1" applyAlignment="1" applyProtection="1">
      <alignment/>
      <protection/>
    </xf>
    <xf numFmtId="167" fontId="3" fillId="0" borderId="0" xfId="55" applyNumberFormat="1" applyFont="1" applyFill="1" applyBorder="1" applyAlignment="1" applyProtection="1">
      <alignment/>
      <protection/>
    </xf>
    <xf numFmtId="168" fontId="3" fillId="0" borderId="0" xfId="55" applyNumberFormat="1" applyFont="1" applyFill="1" applyBorder="1" applyAlignment="1" applyProtection="1">
      <alignment/>
      <protection/>
    </xf>
    <xf numFmtId="5" fontId="3" fillId="0" borderId="0" xfId="55" applyNumberFormat="1" applyFont="1" applyFill="1" applyBorder="1" applyAlignment="1" applyProtection="1">
      <alignment/>
      <protection/>
    </xf>
    <xf numFmtId="169" fontId="3" fillId="0" borderId="0" xfId="55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6">
      <selection activeCell="C11" sqref="C11"/>
    </sheetView>
  </sheetViews>
  <sheetFormatPr defaultColWidth="8.00390625" defaultRowHeight="15"/>
  <cols>
    <col min="1" max="1" width="16.421875" style="1" customWidth="1"/>
    <col min="2" max="2" width="10.28125" style="1" customWidth="1"/>
    <col min="3" max="12" width="10.140625" style="1" customWidth="1"/>
    <col min="13" max="16384" width="8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8" spans="1:8" ht="12.75" customHeight="1">
      <c r="A8" s="2" t="s">
        <v>5</v>
      </c>
      <c r="D8" s="2" t="s">
        <v>6</v>
      </c>
      <c r="E8" s="2"/>
      <c r="F8" s="2" t="s">
        <v>7</v>
      </c>
      <c r="G8" s="2"/>
      <c r="H8" s="2" t="s">
        <v>8</v>
      </c>
    </row>
    <row r="9" spans="1:8" ht="12.75" customHeight="1">
      <c r="A9" s="1" t="s">
        <v>9</v>
      </c>
      <c r="D9" s="1" t="s">
        <v>10</v>
      </c>
      <c r="F9" s="3">
        <v>40</v>
      </c>
      <c r="H9" s="4">
        <v>39374</v>
      </c>
    </row>
    <row r="10" spans="1:3" ht="12.75" customHeight="1">
      <c r="A10" s="2" t="s">
        <v>11</v>
      </c>
      <c r="C10" s="1">
        <v>8.5</v>
      </c>
    </row>
    <row r="12" spans="1:7" ht="12.75" customHeight="1">
      <c r="A12" s="5"/>
      <c r="B12" s="6" t="s">
        <v>12</v>
      </c>
      <c r="C12" s="2"/>
      <c r="D12" s="6" t="s">
        <v>13</v>
      </c>
      <c r="E12" s="2"/>
      <c r="F12" s="6" t="s">
        <v>14</v>
      </c>
      <c r="G12" s="2"/>
    </row>
    <row r="13" spans="1:6" ht="12.75" customHeight="1">
      <c r="A13" s="7"/>
      <c r="B13" s="5">
        <v>7.4</v>
      </c>
      <c r="C13" s="8"/>
      <c r="D13" s="5">
        <v>9.7</v>
      </c>
      <c r="E13" s="8"/>
      <c r="F13" s="8">
        <f aca="true" t="shared" si="0" ref="F13:F21">B13-D13</f>
        <v>-2.299999999999999</v>
      </c>
    </row>
    <row r="14" spans="1:6" ht="12.75" customHeight="1">
      <c r="A14" s="7"/>
      <c r="B14" s="5">
        <v>8.5</v>
      </c>
      <c r="C14" s="8"/>
      <c r="D14" s="5">
        <v>14.6</v>
      </c>
      <c r="E14" s="8"/>
      <c r="F14" s="8">
        <f t="shared" si="0"/>
        <v>-6.1</v>
      </c>
    </row>
    <row r="15" spans="1:6" ht="12.75" customHeight="1">
      <c r="A15" s="7"/>
      <c r="B15" s="5">
        <v>10.3</v>
      </c>
      <c r="C15" s="8"/>
      <c r="D15" s="5">
        <v>4</v>
      </c>
      <c r="E15" s="8"/>
      <c r="F15" s="8">
        <f t="shared" si="0"/>
        <v>6.300000000000001</v>
      </c>
    </row>
    <row r="16" spans="1:6" ht="12.75" customHeight="1">
      <c r="A16" s="7"/>
      <c r="B16" s="5">
        <v>10.9</v>
      </c>
      <c r="C16" s="8"/>
      <c r="D16" s="5">
        <v>2.3</v>
      </c>
      <c r="E16" s="8"/>
      <c r="F16" s="8">
        <f t="shared" si="0"/>
        <v>8.600000000000001</v>
      </c>
    </row>
    <row r="17" spans="1:6" ht="12.75" customHeight="1">
      <c r="A17" s="7"/>
      <c r="B17" s="5">
        <v>5.3</v>
      </c>
      <c r="C17" s="8"/>
      <c r="D17" s="5">
        <v>0.4</v>
      </c>
      <c r="E17" s="8"/>
      <c r="F17" s="8">
        <f t="shared" si="0"/>
        <v>4.8999999999999995</v>
      </c>
    </row>
    <row r="18" spans="1:6" ht="12.75" customHeight="1">
      <c r="A18" s="7"/>
      <c r="B18" s="5">
        <v>1.9</v>
      </c>
      <c r="C18" s="8"/>
      <c r="D18" s="5">
        <v>0.3</v>
      </c>
      <c r="E18" s="8"/>
      <c r="F18" s="8">
        <f t="shared" si="0"/>
        <v>1.5999999999999999</v>
      </c>
    </row>
    <row r="19" spans="1:6" ht="12.75" customHeight="1">
      <c r="A19" s="7"/>
      <c r="B19" s="5">
        <v>0.5</v>
      </c>
      <c r="C19" s="8"/>
      <c r="D19" s="5">
        <v>1.1</v>
      </c>
      <c r="E19" s="8"/>
      <c r="F19" s="8">
        <f t="shared" si="0"/>
        <v>-0.6000000000000001</v>
      </c>
    </row>
    <row r="20" spans="1:6" ht="12.75" customHeight="1">
      <c r="A20" s="7"/>
      <c r="B20" s="5">
        <v>5</v>
      </c>
      <c r="C20" s="8"/>
      <c r="D20" s="5">
        <v>2.5</v>
      </c>
      <c r="E20" s="8"/>
      <c r="F20" s="8">
        <f t="shared" si="0"/>
        <v>2.5</v>
      </c>
    </row>
    <row r="21" spans="1:6" ht="12.75" customHeight="1">
      <c r="A21" s="7"/>
      <c r="B21" s="9">
        <v>9.6</v>
      </c>
      <c r="C21" s="8"/>
      <c r="D21" s="9">
        <v>3.1</v>
      </c>
      <c r="E21" s="8"/>
      <c r="F21" s="8">
        <f t="shared" si="0"/>
        <v>6.5</v>
      </c>
    </row>
    <row r="22" spans="1:6" ht="12.75" customHeight="1">
      <c r="A22" s="6" t="s">
        <v>15</v>
      </c>
      <c r="B22" s="10">
        <v>18</v>
      </c>
      <c r="C22" s="8"/>
      <c r="D22" s="1">
        <v>10</v>
      </c>
      <c r="E22" s="8"/>
      <c r="F22" s="8">
        <f>B22-D22</f>
        <v>8</v>
      </c>
    </row>
    <row r="23" spans="1:6" ht="12.75" customHeight="1">
      <c r="A23" s="7"/>
      <c r="E23" s="1" t="s">
        <v>16</v>
      </c>
      <c r="F23" s="8">
        <f>AVERAGE(F20:F22)</f>
        <v>5.666666666666667</v>
      </c>
    </row>
    <row r="24" spans="1:7" ht="12.75">
      <c r="A24" s="2" t="s">
        <v>17</v>
      </c>
      <c r="B24" s="11"/>
      <c r="C24" s="12"/>
      <c r="D24" s="11"/>
      <c r="E24" s="12"/>
      <c r="F24" s="12"/>
      <c r="G24" s="2"/>
    </row>
    <row r="25" spans="1:7" ht="12.75">
      <c r="A25" s="13"/>
      <c r="B25" s="11" t="str">
        <f>B12</f>
        <v>Cash Flow</v>
      </c>
      <c r="C25" s="11"/>
      <c r="D25" s="11" t="str">
        <f>D12</f>
        <v>Cap Sp</v>
      </c>
      <c r="E25" s="11"/>
      <c r="F25" s="11" t="str">
        <f>F12</f>
        <v>Free Cash Flow</v>
      </c>
      <c r="G25" s="2"/>
    </row>
    <row r="26" spans="1:6" ht="12.75">
      <c r="A26" s="2" t="s">
        <v>18</v>
      </c>
      <c r="B26" s="14">
        <f>((B$22/B13)^0.1)-1</f>
        <v>0.09295952321510503</v>
      </c>
      <c r="C26" s="8"/>
      <c r="D26" s="14">
        <f>((D$22/D13)^0.1)-1</f>
        <v>0.003050564278485046</v>
      </c>
      <c r="E26" s="8"/>
      <c r="F26" s="14" t="e">
        <f>((F$22/F13)^0.1)-1</f>
        <v>#NUM!</v>
      </c>
    </row>
    <row r="27" spans="1:6" ht="12.75">
      <c r="A27" s="2" t="s">
        <v>19</v>
      </c>
      <c r="B27" s="14">
        <f>((B$22/B18)^0.2)-1</f>
        <v>0.5678473664185073</v>
      </c>
      <c r="C27" s="8"/>
      <c r="D27" s="14">
        <f>((D$22/D18)^0.2)-1</f>
        <v>1.016395636994333</v>
      </c>
      <c r="E27" s="8"/>
      <c r="F27" s="14">
        <f>((F$22/F18)^0.2)-1</f>
        <v>0.3797296614612149</v>
      </c>
    </row>
    <row r="28" spans="1:6" ht="12.75">
      <c r="A28" s="2" t="s">
        <v>20</v>
      </c>
      <c r="B28" s="14">
        <f>((B$22/B19)^(1/3))-1</f>
        <v>2.3019272488946263</v>
      </c>
      <c r="D28" s="14">
        <f>((D$22/D19)^(1/3))-1</f>
        <v>1.0870640224232315</v>
      </c>
      <c r="F28" s="14">
        <f>((F$22/F19)^(1/3))-1</f>
        <v>-3.371262202993375</v>
      </c>
    </row>
    <row r="30" spans="1:7" ht="12.75">
      <c r="A30" s="2" t="s">
        <v>21</v>
      </c>
      <c r="B30" s="2"/>
      <c r="C30" s="2"/>
      <c r="D30" s="2"/>
      <c r="E30" s="2"/>
      <c r="F30" s="2"/>
      <c r="G30" s="2"/>
    </row>
    <row r="31" spans="1:7" ht="12.75" customHeight="1">
      <c r="A31" s="2" t="s">
        <v>22</v>
      </c>
      <c r="B31" s="2"/>
      <c r="C31" s="15"/>
      <c r="D31" s="2" t="s">
        <v>23</v>
      </c>
      <c r="E31" s="15"/>
      <c r="F31" s="2"/>
      <c r="G31" s="2" t="s">
        <v>24</v>
      </c>
    </row>
    <row r="32" spans="1:7" ht="12.75" customHeight="1">
      <c r="A32" s="16">
        <v>0.22</v>
      </c>
      <c r="D32" s="16">
        <v>0.15</v>
      </c>
      <c r="G32" s="17">
        <v>0.12</v>
      </c>
    </row>
    <row r="33" spans="2:3" ht="12.75" customHeight="1">
      <c r="B33" s="17"/>
      <c r="C33" s="17"/>
    </row>
    <row r="34" spans="1:12" ht="12.75">
      <c r="A34" s="2" t="s">
        <v>25</v>
      </c>
      <c r="B34" s="2">
        <v>1</v>
      </c>
      <c r="C34" s="2">
        <v>2</v>
      </c>
      <c r="D34" s="2">
        <v>3</v>
      </c>
      <c r="E34" s="2">
        <v>4</v>
      </c>
      <c r="F34" s="2">
        <v>5</v>
      </c>
      <c r="G34" s="2">
        <v>6</v>
      </c>
      <c r="H34" s="2">
        <v>7</v>
      </c>
      <c r="I34" s="2">
        <v>8</v>
      </c>
      <c r="J34" s="2">
        <v>9</v>
      </c>
      <c r="K34" s="2">
        <v>10</v>
      </c>
      <c r="L34" s="2">
        <v>11</v>
      </c>
    </row>
    <row r="35" spans="1:12" ht="12.75" customHeight="1">
      <c r="A35" s="2" t="s">
        <v>26</v>
      </c>
      <c r="B35" s="18">
        <f>F22</f>
        <v>8</v>
      </c>
      <c r="C35" s="18">
        <f aca="true" t="shared" si="1" ref="C35:L35">B37</f>
        <v>9.76</v>
      </c>
      <c r="D35" s="18">
        <f t="shared" si="1"/>
        <v>11.9072</v>
      </c>
      <c r="E35" s="18">
        <f t="shared" si="1"/>
        <v>14.526784</v>
      </c>
      <c r="F35" s="18">
        <f t="shared" si="1"/>
        <v>17.72267648</v>
      </c>
      <c r="G35" s="18">
        <f t="shared" si="1"/>
        <v>21.6216653056</v>
      </c>
      <c r="H35" s="18">
        <f t="shared" si="1"/>
        <v>24.86491510144</v>
      </c>
      <c r="I35" s="18">
        <f t="shared" si="1"/>
        <v>28.594652366656</v>
      </c>
      <c r="J35" s="18">
        <f t="shared" si="1"/>
        <v>32.8838502216544</v>
      </c>
      <c r="K35" s="18">
        <f t="shared" si="1"/>
        <v>37.816427754902556</v>
      </c>
      <c r="L35" s="18">
        <f t="shared" si="1"/>
        <v>43.48889191813794</v>
      </c>
    </row>
    <row r="36" spans="1:12" ht="12.75" customHeight="1">
      <c r="A36" s="2" t="s">
        <v>27</v>
      </c>
      <c r="B36" s="18">
        <f>$A$32*B35</f>
        <v>1.76</v>
      </c>
      <c r="C36" s="18">
        <f>$A$32*C35</f>
        <v>2.1471999999999998</v>
      </c>
      <c r="D36" s="18">
        <f>$A$32*D35</f>
        <v>2.619584</v>
      </c>
      <c r="E36" s="18">
        <f>$A$32*E35</f>
        <v>3.19589248</v>
      </c>
      <c r="F36" s="18">
        <f>$A$32*F35</f>
        <v>3.8989888256</v>
      </c>
      <c r="G36" s="18">
        <f aca="true" t="shared" si="2" ref="G36:L36">$D$32*G35</f>
        <v>3.24324979584</v>
      </c>
      <c r="H36" s="18">
        <f t="shared" si="2"/>
        <v>3.729737265216</v>
      </c>
      <c r="I36" s="18">
        <f t="shared" si="2"/>
        <v>4.2891978549984</v>
      </c>
      <c r="J36" s="18">
        <f t="shared" si="2"/>
        <v>4.93257753324816</v>
      </c>
      <c r="K36" s="18">
        <f t="shared" si="2"/>
        <v>5.672464163235383</v>
      </c>
      <c r="L36" s="18">
        <f t="shared" si="2"/>
        <v>6.5233337877206905</v>
      </c>
    </row>
    <row r="37" spans="1:12" ht="12.75" customHeight="1">
      <c r="A37" s="2" t="s">
        <v>28</v>
      </c>
      <c r="B37" s="18">
        <f aca="true" t="shared" si="3" ref="B37:L37">SUM(B35:B36)</f>
        <v>9.76</v>
      </c>
      <c r="C37" s="18">
        <f t="shared" si="3"/>
        <v>11.9072</v>
      </c>
      <c r="D37" s="18">
        <f t="shared" si="3"/>
        <v>14.526784</v>
      </c>
      <c r="E37" s="18">
        <f t="shared" si="3"/>
        <v>17.72267648</v>
      </c>
      <c r="F37" s="18">
        <f t="shared" si="3"/>
        <v>21.6216653056</v>
      </c>
      <c r="G37" s="18">
        <f t="shared" si="3"/>
        <v>24.86491510144</v>
      </c>
      <c r="H37" s="18">
        <f t="shared" si="3"/>
        <v>28.594652366656</v>
      </c>
      <c r="I37" s="18">
        <f t="shared" si="3"/>
        <v>32.8838502216544</v>
      </c>
      <c r="J37" s="18">
        <f t="shared" si="3"/>
        <v>37.816427754902556</v>
      </c>
      <c r="K37" s="18">
        <f t="shared" si="3"/>
        <v>43.48889191813794</v>
      </c>
      <c r="L37" s="18">
        <f t="shared" si="3"/>
        <v>50.012225705858626</v>
      </c>
    </row>
    <row r="38" spans="1:12" ht="12.75">
      <c r="A38" s="2" t="s">
        <v>29</v>
      </c>
      <c r="B38" s="19">
        <f aca="true" t="shared" si="4" ref="B38:L38">1/((1+$G$32)^B34)</f>
        <v>0.8928571428571428</v>
      </c>
      <c r="C38" s="19">
        <f t="shared" si="4"/>
        <v>0.7971938775510203</v>
      </c>
      <c r="D38" s="19">
        <f t="shared" si="4"/>
        <v>0.7117802478134109</v>
      </c>
      <c r="E38" s="19">
        <f t="shared" si="4"/>
        <v>0.6355180784048312</v>
      </c>
      <c r="F38" s="19">
        <f t="shared" si="4"/>
        <v>0.5674268557185992</v>
      </c>
      <c r="G38" s="19">
        <f t="shared" si="4"/>
        <v>0.5066311211773207</v>
      </c>
      <c r="H38" s="19">
        <f t="shared" si="4"/>
        <v>0.45234921533689343</v>
      </c>
      <c r="I38" s="19">
        <f t="shared" si="4"/>
        <v>0.4038832279793691</v>
      </c>
      <c r="J38" s="19">
        <f t="shared" si="4"/>
        <v>0.36061002498157957</v>
      </c>
      <c r="K38" s="19">
        <f t="shared" si="4"/>
        <v>0.321973236590696</v>
      </c>
      <c r="L38" s="19">
        <f t="shared" si="4"/>
        <v>0.28747610409883567</v>
      </c>
    </row>
    <row r="39" spans="1:11" ht="12.75">
      <c r="A39" s="2" t="s">
        <v>30</v>
      </c>
      <c r="B39" s="18">
        <f aca="true" t="shared" si="5" ref="B39:K39">B37*B38</f>
        <v>8.714285714285714</v>
      </c>
      <c r="C39" s="18">
        <f t="shared" si="5"/>
        <v>9.492346938775508</v>
      </c>
      <c r="D39" s="18">
        <f t="shared" si="5"/>
        <v>10.339877915451892</v>
      </c>
      <c r="E39" s="18">
        <f t="shared" si="5"/>
        <v>11.2630813007601</v>
      </c>
      <c r="F39" s="18">
        <f t="shared" si="5"/>
        <v>12.268713559756533</v>
      </c>
      <c r="G39" s="18">
        <f t="shared" si="5"/>
        <v>12.59733981582144</v>
      </c>
      <c r="H39" s="18">
        <f t="shared" si="5"/>
        <v>12.934768560888084</v>
      </c>
      <c r="I39" s="18">
        <f t="shared" si="5"/>
        <v>13.28123557591187</v>
      </c>
      <c r="J39" s="18">
        <f t="shared" si="5"/>
        <v>13.63698295740951</v>
      </c>
      <c r="K39" s="18">
        <f t="shared" si="5"/>
        <v>14.002259286625833</v>
      </c>
    </row>
    <row r="40" spans="8:12" ht="12.75">
      <c r="H40" s="20"/>
      <c r="I40" s="20"/>
      <c r="J40" s="20"/>
      <c r="K40" s="20"/>
      <c r="L40" s="20"/>
    </row>
    <row r="41" spans="1:12" ht="12.75">
      <c r="A41" s="2" t="s">
        <v>31</v>
      </c>
      <c r="E41" s="20">
        <f>SUM(B39:K39)</f>
        <v>118.53089162568648</v>
      </c>
      <c r="H41" s="20"/>
      <c r="I41" s="20"/>
      <c r="J41" s="20"/>
      <c r="K41" s="20"/>
      <c r="L41" s="20"/>
    </row>
    <row r="42" spans="1:12" ht="12.75">
      <c r="A42" s="2"/>
      <c r="H42" s="19"/>
      <c r="I42" s="19"/>
      <c r="J42" s="19"/>
      <c r="K42" s="19"/>
      <c r="L42" s="19"/>
    </row>
    <row r="43" spans="1:12" ht="12.75" customHeight="1">
      <c r="A43" s="2" t="s">
        <v>32</v>
      </c>
      <c r="D43" s="18">
        <f>L37</f>
        <v>50.012225705858626</v>
      </c>
      <c r="H43" s="20"/>
      <c r="I43" s="20"/>
      <c r="J43" s="20"/>
      <c r="K43" s="20"/>
      <c r="L43" s="20"/>
    </row>
    <row r="44" spans="1:4" ht="12.75" customHeight="1">
      <c r="A44" s="2" t="s">
        <v>33</v>
      </c>
      <c r="D44" s="17">
        <v>0.07</v>
      </c>
    </row>
    <row r="45" spans="1:4" ht="12.75" customHeight="1">
      <c r="A45" s="2" t="s">
        <v>34</v>
      </c>
      <c r="D45" s="18">
        <f>D43/D44</f>
        <v>714.4603672265517</v>
      </c>
    </row>
    <row r="46" spans="1:4" ht="12.75">
      <c r="A46" s="2" t="s">
        <v>35</v>
      </c>
      <c r="D46" s="21">
        <f>L38</f>
        <v>0.28747610409883567</v>
      </c>
    </row>
    <row r="47" spans="2:5" ht="12.75">
      <c r="B47" s="2" t="s">
        <v>36</v>
      </c>
      <c r="E47" s="20">
        <f>D45*D46</f>
        <v>205.39028290331254</v>
      </c>
    </row>
    <row r="48" ht="12.75">
      <c r="B48" s="2"/>
    </row>
    <row r="49" spans="2:5" ht="12.75">
      <c r="B49" s="2" t="s">
        <v>37</v>
      </c>
      <c r="E49" s="20">
        <f>E41+E47</f>
        <v>323.921174528999</v>
      </c>
    </row>
    <row r="50" spans="2:5" ht="12.75">
      <c r="B50" s="2" t="s">
        <v>38</v>
      </c>
      <c r="E50" s="3">
        <f>E49/C10</f>
        <v>38.10837347399988</v>
      </c>
    </row>
    <row r="51" spans="2:5" ht="12.75">
      <c r="B51" s="2" t="s">
        <v>39</v>
      </c>
      <c r="E51" s="3">
        <f>F9</f>
        <v>40</v>
      </c>
    </row>
    <row r="52" spans="2:5" ht="12.75">
      <c r="B52" s="2" t="s">
        <v>40</v>
      </c>
      <c r="E52" s="17">
        <f>(E50-E51)/E51</f>
        <v>-0.04729066315000292</v>
      </c>
    </row>
    <row r="53" ht="12.75">
      <c r="B53" s="2"/>
    </row>
    <row r="54" ht="12.75">
      <c r="B54" s="2"/>
    </row>
  </sheetData>
  <sheetProtection/>
  <printOptions/>
  <pageMargins left="1.25" right="1.25" top="1" bottom="1" header="0.5" footer="0.5"/>
  <pageSetup orientation="portrait" paperSize="9"/>
  <headerFooter alignWithMargins="0">
    <oddHeader>&amp;C|&amp;F</oddHeader>
    <oddFooter>&amp;C|Page #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bjd5</dc:creator>
  <cp:keywords/>
  <dc:description/>
  <cp:lastModifiedBy>bjd5</cp:lastModifiedBy>
  <dcterms:created xsi:type="dcterms:W3CDTF">2007-10-22T00:59:25Z</dcterms:created>
  <dcterms:modified xsi:type="dcterms:W3CDTF">2007-10-23T00:38:58Z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